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05" windowWidth="27555" windowHeight="123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13" i="1" l="1"/>
  <c r="H30" i="1"/>
  <c r="K29" i="1"/>
  <c r="J29" i="1"/>
  <c r="I29" i="1"/>
  <c r="H29" i="1"/>
  <c r="I28" i="1"/>
  <c r="H28" i="1"/>
  <c r="G28" i="1"/>
  <c r="K27" i="1"/>
  <c r="J27" i="1"/>
  <c r="K26" i="1"/>
  <c r="J26" i="1"/>
  <c r="I26" i="1"/>
  <c r="H26" i="1"/>
  <c r="K24" i="1"/>
  <c r="J24" i="1"/>
  <c r="I24" i="1"/>
  <c r="H24" i="1"/>
  <c r="I23" i="1"/>
  <c r="H23" i="1"/>
  <c r="A23" i="1"/>
  <c r="A24" i="1" s="1"/>
  <c r="A25" i="1" s="1"/>
  <c r="A26" i="1" s="1"/>
  <c r="A27" i="1" s="1"/>
  <c r="A28" i="1" s="1"/>
  <c r="A29" i="1" s="1"/>
  <c r="A30" i="1" s="1"/>
  <c r="K22" i="1"/>
  <c r="J22" i="1"/>
  <c r="I22" i="1"/>
  <c r="H22" i="1"/>
  <c r="E16" i="1"/>
  <c r="E28" i="1" s="1"/>
  <c r="F28" i="1" s="1"/>
  <c r="K21" i="1"/>
  <c r="J21" i="1"/>
  <c r="I21" i="1"/>
  <c r="H21" i="1"/>
  <c r="L19" i="1"/>
  <c r="L30" i="1" s="1"/>
  <c r="K19" i="1"/>
  <c r="K25" i="1" s="1"/>
  <c r="J19" i="1"/>
  <c r="J25" i="1" s="1"/>
  <c r="I19" i="1"/>
  <c r="I27" i="1" s="1"/>
  <c r="H19" i="1"/>
  <c r="H27" i="1" s="1"/>
  <c r="G16" i="1"/>
  <c r="G22" i="1" s="1"/>
  <c r="A22" i="1"/>
  <c r="G29" i="1" l="1"/>
  <c r="G25" i="1"/>
  <c r="G26" i="1"/>
  <c r="G23" i="1"/>
  <c r="E26" i="1"/>
  <c r="F26" i="1" s="1"/>
  <c r="E23" i="1"/>
  <c r="F23" i="1" s="1"/>
  <c r="N23" i="1"/>
  <c r="E29" i="1"/>
  <c r="F29" i="1" s="1"/>
  <c r="E21" i="1"/>
  <c r="F21" i="1" s="1"/>
  <c r="E24" i="1"/>
  <c r="F24" i="1" s="1"/>
  <c r="E22" i="1"/>
  <c r="F22" i="1" s="1"/>
  <c r="G27" i="1"/>
  <c r="G24" i="1"/>
  <c r="E30" i="1"/>
  <c r="F30" i="1" s="1"/>
  <c r="G21" i="1"/>
  <c r="E27" i="1"/>
  <c r="F27" i="1" s="1"/>
  <c r="G30" i="1"/>
  <c r="E25" i="1"/>
  <c r="F25" i="1" s="1"/>
  <c r="L22" i="1"/>
  <c r="Q22" i="1" s="1"/>
  <c r="L26" i="1"/>
  <c r="Q26" i="1" s="1"/>
  <c r="J23" i="1"/>
  <c r="H25" i="1"/>
  <c r="K28" i="1"/>
  <c r="I30" i="1"/>
  <c r="M30" i="1" s="1"/>
  <c r="L27" i="1"/>
  <c r="Q27" i="1" s="1"/>
  <c r="L29" i="1"/>
  <c r="Q29" i="1" s="1"/>
  <c r="L21" i="1"/>
  <c r="Q21" i="1" s="1"/>
  <c r="L24" i="1"/>
  <c r="Q24" i="1" s="1"/>
  <c r="J28" i="1"/>
  <c r="K23" i="1"/>
  <c r="I25" i="1"/>
  <c r="L28" i="1"/>
  <c r="J30" i="1"/>
  <c r="Q30" i="1" s="1"/>
  <c r="L23" i="1"/>
  <c r="K30" i="1"/>
  <c r="L25" i="1"/>
  <c r="Q25" i="1" s="1"/>
  <c r="N24" i="1"/>
  <c r="N28" i="1"/>
  <c r="N29" i="1"/>
  <c r="M29" i="1"/>
  <c r="M26" i="1"/>
  <c r="M27" i="1"/>
  <c r="M23" i="1"/>
  <c r="N26" i="1"/>
  <c r="N27" i="1"/>
  <c r="M22" i="1"/>
  <c r="M24" i="1"/>
  <c r="M28" i="1"/>
  <c r="N22" i="1"/>
  <c r="N21" i="1"/>
  <c r="M21" i="1"/>
  <c r="Q23" i="1" l="1"/>
  <c r="O23" i="1"/>
  <c r="N30" i="1"/>
  <c r="Q28" i="1"/>
  <c r="N25" i="1"/>
  <c r="O29" i="1"/>
  <c r="P29" i="1" s="1"/>
  <c r="C29" i="1" s="1"/>
  <c r="O30" i="1"/>
  <c r="B30" i="1" s="1"/>
  <c r="M25" i="1"/>
  <c r="O25" i="1" s="1"/>
  <c r="P25" i="1" s="1"/>
  <c r="C25" i="1" s="1"/>
  <c r="O28" i="1"/>
  <c r="D28" i="1" s="1"/>
  <c r="P23" i="1"/>
  <c r="C23" i="1" s="1"/>
  <c r="B23" i="1"/>
  <c r="O24" i="1"/>
  <c r="B24" i="1" s="1"/>
  <c r="O21" i="1"/>
  <c r="P21" i="1" s="1"/>
  <c r="C21" i="1" s="1"/>
  <c r="O26" i="1"/>
  <c r="O22" i="1"/>
  <c r="O27" i="1"/>
  <c r="D23" i="1"/>
  <c r="B29" i="1" l="1"/>
  <c r="D29" i="1"/>
  <c r="D30" i="1"/>
  <c r="P30" i="1"/>
  <c r="C30" i="1" s="1"/>
  <c r="P24" i="1"/>
  <c r="C24" i="1" s="1"/>
  <c r="D24" i="1"/>
  <c r="P26" i="1"/>
  <c r="C26" i="1" s="1"/>
  <c r="B26" i="1"/>
  <c r="D27" i="1"/>
  <c r="B27" i="1"/>
  <c r="D26" i="1"/>
  <c r="P28" i="1"/>
  <c r="C28" i="1" s="1"/>
  <c r="B28" i="1"/>
  <c r="D22" i="1"/>
  <c r="B22" i="1"/>
  <c r="D25" i="1"/>
  <c r="B25" i="1"/>
  <c r="P22" i="1"/>
  <c r="C22" i="1" s="1"/>
  <c r="B21" i="1"/>
  <c r="P27" i="1"/>
  <c r="C27" i="1" s="1"/>
  <c r="C19" i="1" l="1"/>
  <c r="D21" i="1"/>
  <c r="B19" i="1"/>
  <c r="B18" i="1"/>
  <c r="B17" i="1"/>
  <c r="B16" i="1"/>
  <c r="D17" i="1"/>
  <c r="C17" i="1"/>
  <c r="C18" i="1"/>
  <c r="C16" i="1"/>
  <c r="B14" i="1" l="1"/>
  <c r="D18" i="1"/>
  <c r="D19" i="1"/>
  <c r="D16" i="1"/>
</calcChain>
</file>

<file path=xl/sharedStrings.xml><?xml version="1.0" encoding="utf-8"?>
<sst xmlns="http://schemas.openxmlformats.org/spreadsheetml/2006/main" count="49" uniqueCount="46">
  <si>
    <t>Iteration #</t>
  </si>
  <si>
    <t>VCQ</t>
  </si>
  <si>
    <t>AC gain</t>
  </si>
  <si>
    <t>RB1</t>
  </si>
  <si>
    <t>RB2</t>
  </si>
  <si>
    <t>RE</t>
  </si>
  <si>
    <t>RC</t>
  </si>
  <si>
    <t>RE1</t>
  </si>
  <si>
    <t>VBE</t>
  </si>
  <si>
    <t>Beta</t>
  </si>
  <si>
    <t>IE</t>
  </si>
  <si>
    <t>Tmin</t>
  </si>
  <si>
    <t>Tmax</t>
  </si>
  <si>
    <t>Bmin</t>
  </si>
  <si>
    <t>Bmax</t>
  </si>
  <si>
    <t>%tol =</t>
  </si>
  <si>
    <t>R=</t>
  </si>
  <si>
    <t>Bspan</t>
  </si>
  <si>
    <t>VBB</t>
  </si>
  <si>
    <t>RB</t>
  </si>
  <si>
    <t>VCC</t>
  </si>
  <si>
    <t>re</t>
  </si>
  <si>
    <t>RE||RE1</t>
  </si>
  <si>
    <t>Temperature</t>
  </si>
  <si>
    <t>Tspan</t>
  </si>
  <si>
    <t>k</t>
  </si>
  <si>
    <t>q</t>
  </si>
  <si>
    <t>mean =</t>
  </si>
  <si>
    <t>std. dev. =</t>
  </si>
  <si>
    <t>min. =</t>
  </si>
  <si>
    <t>max.=</t>
  </si>
  <si>
    <t>ICQ</t>
  </si>
  <si>
    <t>Max/Min =</t>
  </si>
  <si>
    <t>Tnom =</t>
  </si>
  <si>
    <t>VBEnom =</t>
  </si>
  <si>
    <t>dVbe/dT =</t>
  </si>
  <si>
    <t>2*%tol/100 =</t>
  </si>
  <si>
    <t>Instructions:</t>
  </si>
  <si>
    <t>2.  Result cells are in bold green</t>
  </si>
  <si>
    <t>3.  Copy the last row for as many rows as required for the total simulation.</t>
  </si>
  <si>
    <t>1.  User input cells are in bold red.</t>
  </si>
  <si>
    <t>Total number of iterations</t>
  </si>
  <si>
    <t>4.  Be sure to edit the ranges in the green output statistic cells to match the total number of iterations.</t>
  </si>
  <si>
    <t>Sample spreadsheet for doing the Monte Carlo Experiment</t>
  </si>
  <si>
    <t>This sample only shows ten rows.  You will need to add to this -- be sure to address note 4 below.</t>
  </si>
  <si>
    <t>The resistor values are all dummies.  You will have to enter your actual values.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</si>
</sst>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0.0"/>
    <numFmt numFmtId="166" formatCode="0.000000"/>
    <numFmt numFmtId="167" formatCode="0.000"/>
    <numFmt numFmtId="168" formatCode="0.000E+00"/>
  </numFmts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168" fontId="0" fillId="0" borderId="0" xfId="0" applyNumberFormat="1"/>
    <xf numFmtId="166" fontId="2" fillId="0" borderId="0" xfId="0" applyNumberFormat="1" applyFont="1"/>
    <xf numFmtId="167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right"/>
    </xf>
    <xf numFmtId="164" fontId="3" fillId="0" borderId="0" xfId="0" applyNumberFormat="1" applyFont="1"/>
    <xf numFmtId="0" fontId="4" fillId="0" borderId="0" xfId="0" applyFont="1" applyAlignment="1">
      <alignment horizontal="right"/>
    </xf>
    <xf numFmtId="1" fontId="2" fillId="0" borderId="0" xfId="0" applyNumberFormat="1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workbookViewId="0">
      <selection activeCell="F7" sqref="F7"/>
    </sheetView>
  </sheetViews>
  <sheetFormatPr defaultRowHeight="15" x14ac:dyDescent="0.25"/>
  <cols>
    <col min="1" max="1" width="10.140625" bestFit="1" customWidth="1"/>
    <col min="2" max="2" width="10.140625" customWidth="1"/>
    <col min="5" max="5" width="12.5703125" bestFit="1" customWidth="1"/>
    <col min="7" max="7" width="12.28515625" bestFit="1" customWidth="1"/>
  </cols>
  <sheetData>
    <row r="1" spans="1:8" x14ac:dyDescent="0.25">
      <c r="A1" s="19" t="s">
        <v>43</v>
      </c>
    </row>
    <row r="3" spans="1:8" x14ac:dyDescent="0.25">
      <c r="A3" t="s">
        <v>44</v>
      </c>
    </row>
    <row r="4" spans="1:8" x14ac:dyDescent="0.25">
      <c r="A4" t="s">
        <v>45</v>
      </c>
    </row>
    <row r="6" spans="1:8" x14ac:dyDescent="0.25">
      <c r="A6" s="3" t="s">
        <v>37</v>
      </c>
    </row>
    <row r="7" spans="1:8" x14ac:dyDescent="0.25">
      <c r="A7" t="s">
        <v>40</v>
      </c>
    </row>
    <row r="8" spans="1:8" x14ac:dyDescent="0.25">
      <c r="A8" t="s">
        <v>38</v>
      </c>
    </row>
    <row r="9" spans="1:8" x14ac:dyDescent="0.25">
      <c r="A9" t="s">
        <v>39</v>
      </c>
    </row>
    <row r="10" spans="1:8" x14ac:dyDescent="0.25">
      <c r="A10" s="20" t="s">
        <v>42</v>
      </c>
    </row>
    <row r="13" spans="1:8" x14ac:dyDescent="0.25">
      <c r="A13" s="18">
        <f>A30</f>
        <v>10</v>
      </c>
      <c r="B13" t="s">
        <v>41</v>
      </c>
    </row>
    <row r="14" spans="1:8" x14ac:dyDescent="0.25">
      <c r="A14" t="s">
        <v>32</v>
      </c>
      <c r="B14" s="12">
        <f ca="1">B18/B17</f>
        <v>1.1293651459263891</v>
      </c>
      <c r="E14" s="13">
        <v>-10</v>
      </c>
      <c r="F14" s="13" t="s">
        <v>11</v>
      </c>
      <c r="G14" s="13">
        <v>50</v>
      </c>
      <c r="H14" s="13" t="s">
        <v>13</v>
      </c>
    </row>
    <row r="15" spans="1:8" x14ac:dyDescent="0.25">
      <c r="B15" s="4" t="s">
        <v>31</v>
      </c>
      <c r="C15" s="4" t="s">
        <v>2</v>
      </c>
      <c r="D15" s="4" t="s">
        <v>1</v>
      </c>
      <c r="E15" s="13">
        <v>80</v>
      </c>
      <c r="F15" s="13" t="s">
        <v>12</v>
      </c>
      <c r="G15" s="13">
        <v>200</v>
      </c>
      <c r="H15" s="13" t="s">
        <v>14</v>
      </c>
    </row>
    <row r="16" spans="1:8" x14ac:dyDescent="0.25">
      <c r="A16" s="1" t="s">
        <v>27</v>
      </c>
      <c r="B16" s="11">
        <f ca="1">AVERAGE(B21:B30)</f>
        <v>5.3403473787518041E-4</v>
      </c>
      <c r="C16" s="12">
        <f ca="1">AVERAGE(C21:C30)</f>
        <v>1.9368161871286791</v>
      </c>
      <c r="D16" s="12">
        <f ca="1">AVERAGE(D21:D30)</f>
        <v>6.7720179221759054</v>
      </c>
      <c r="E16">
        <f>E15-E14</f>
        <v>90</v>
      </c>
      <c r="F16" s="9" t="s">
        <v>24</v>
      </c>
      <c r="G16">
        <f>G15-G14</f>
        <v>150</v>
      </c>
      <c r="H16" t="s">
        <v>17</v>
      </c>
    </row>
    <row r="17" spans="1:17" x14ac:dyDescent="0.25">
      <c r="A17" s="1" t="s">
        <v>29</v>
      </c>
      <c r="B17" s="11">
        <f ca="1">MIN(B21:B30)</f>
        <v>4.9780847111174171E-4</v>
      </c>
      <c r="C17" s="12">
        <f ca="1">MIN(C21:C30)</f>
        <v>1.8063704658050925</v>
      </c>
      <c r="D17" s="12">
        <f ca="1">MIN(D21:D30)</f>
        <v>6.5451478125220861</v>
      </c>
      <c r="E17" s="14" t="s">
        <v>33</v>
      </c>
      <c r="F17" s="13">
        <v>25</v>
      </c>
      <c r="G17" s="14" t="s">
        <v>16</v>
      </c>
      <c r="H17" s="13">
        <v>10000</v>
      </c>
      <c r="I17" s="13">
        <v>10000</v>
      </c>
      <c r="J17" s="13">
        <v>10000</v>
      </c>
      <c r="K17" s="13">
        <v>10000</v>
      </c>
      <c r="L17" s="13">
        <v>10000</v>
      </c>
    </row>
    <row r="18" spans="1:17" x14ac:dyDescent="0.25">
      <c r="A18" s="1" t="s">
        <v>30</v>
      </c>
      <c r="B18" s="11">
        <f ca="1">MAX(B21:B30)</f>
        <v>5.6220753662050487E-4</v>
      </c>
      <c r="C18" s="12">
        <f ca="1">MAX(C21:C30)</f>
        <v>2.0372239875747491</v>
      </c>
      <c r="D18" s="12">
        <f ca="1">MAX(D21:D30)</f>
        <v>7.1900980386199498</v>
      </c>
      <c r="E18" s="14" t="s">
        <v>34</v>
      </c>
      <c r="F18" s="16">
        <v>0.65</v>
      </c>
      <c r="G18" s="15" t="s">
        <v>15</v>
      </c>
      <c r="H18" s="13">
        <v>5</v>
      </c>
      <c r="I18" s="13">
        <v>5</v>
      </c>
      <c r="J18" s="13">
        <v>5</v>
      </c>
      <c r="K18" s="13">
        <v>5</v>
      </c>
      <c r="L18" s="13">
        <v>5</v>
      </c>
      <c r="P18" s="10">
        <v>1.3800000000000001E-23</v>
      </c>
      <c r="Q18" t="s">
        <v>25</v>
      </c>
    </row>
    <row r="19" spans="1:17" x14ac:dyDescent="0.25">
      <c r="A19" s="1" t="s">
        <v>28</v>
      </c>
      <c r="B19" s="11">
        <f ca="1">_xlfn.STDEV.P(B21:B30)</f>
        <v>1.9816040933397305E-5</v>
      </c>
      <c r="C19" s="12">
        <f ca="1">_xlfn.STDEV.P(C21:C30)</f>
        <v>6.2274567977258069E-2</v>
      </c>
      <c r="D19" s="12">
        <f ca="1">_xlfn.STDEV.P(D21:D30)</f>
        <v>0.19195538854544952</v>
      </c>
      <c r="E19" s="14" t="s">
        <v>35</v>
      </c>
      <c r="F19" s="16">
        <v>-2E-3</v>
      </c>
      <c r="G19" t="s">
        <v>36</v>
      </c>
      <c r="H19">
        <f>2*H18/100</f>
        <v>0.1</v>
      </c>
      <c r="I19">
        <f t="shared" ref="I19:L19" si="0">2*I18/100</f>
        <v>0.1</v>
      </c>
      <c r="J19">
        <f t="shared" si="0"/>
        <v>0.1</v>
      </c>
      <c r="K19">
        <f t="shared" si="0"/>
        <v>0.1</v>
      </c>
      <c r="L19">
        <f t="shared" si="0"/>
        <v>0.1</v>
      </c>
      <c r="M19" s="13">
        <v>12</v>
      </c>
      <c r="N19" s="13" t="s">
        <v>20</v>
      </c>
      <c r="P19" s="10">
        <v>1.602E-19</v>
      </c>
      <c r="Q19" t="s">
        <v>26</v>
      </c>
    </row>
    <row r="20" spans="1:17" x14ac:dyDescent="0.25">
      <c r="A20" s="17" t="s">
        <v>0</v>
      </c>
      <c r="B20" s="17" t="s">
        <v>31</v>
      </c>
      <c r="C20" s="17" t="s">
        <v>2</v>
      </c>
      <c r="D20" s="17" t="s">
        <v>1</v>
      </c>
      <c r="E20" s="17" t="s">
        <v>23</v>
      </c>
      <c r="F20" s="17" t="s">
        <v>8</v>
      </c>
      <c r="G20" s="17" t="s">
        <v>9</v>
      </c>
      <c r="H20" s="17" t="s">
        <v>3</v>
      </c>
      <c r="I20" s="17" t="s">
        <v>4</v>
      </c>
      <c r="J20" s="17" t="s">
        <v>5</v>
      </c>
      <c r="K20" s="17" t="s">
        <v>6</v>
      </c>
      <c r="L20" s="17" t="s">
        <v>7</v>
      </c>
      <c r="M20" s="17" t="s">
        <v>18</v>
      </c>
      <c r="N20" s="17" t="s">
        <v>19</v>
      </c>
      <c r="O20" s="17" t="s">
        <v>10</v>
      </c>
      <c r="P20" s="17" t="s">
        <v>21</v>
      </c>
      <c r="Q20" s="17" t="s">
        <v>22</v>
      </c>
    </row>
    <row r="21" spans="1:17" x14ac:dyDescent="0.25">
      <c r="A21">
        <v>1</v>
      </c>
      <c r="B21" s="6">
        <f ca="1">(G21/(G21+1))*O21</f>
        <v>5.6220753662050487E-4</v>
      </c>
      <c r="C21" s="7">
        <f t="shared" ref="C21:C30" ca="1" si="1">(G21/(G21+1))*K21/(P21+Q21)</f>
        <v>1.9252898943533208</v>
      </c>
      <c r="D21" s="7">
        <f ca="1">M$19-B21*K21</f>
        <v>6.6588809143237011</v>
      </c>
      <c r="E21" s="5">
        <f t="shared" ref="E21:E30" ca="1" si="2">E$14+E$16*RAND()</f>
        <v>54.761909437925738</v>
      </c>
      <c r="F21" s="2">
        <f t="shared" ref="F21:F30" ca="1" si="3">F$18+(E21-F$17)*F$19</f>
        <v>0.59047618112414857</v>
      </c>
      <c r="G21" s="5">
        <f t="shared" ref="G21:G30" ca="1" si="4">G$14+G$16*RAND()</f>
        <v>162.71587272401047</v>
      </c>
      <c r="H21" s="5">
        <f t="shared" ref="H21:L30" ca="1" si="5">H$17*(1+(RAND()-0.5)*H$19)</f>
        <v>9947.4342889831933</v>
      </c>
      <c r="I21" s="5">
        <f t="shared" ca="1" si="5"/>
        <v>10415.672227070392</v>
      </c>
      <c r="J21" s="5">
        <f t="shared" ca="1" si="5"/>
        <v>9775.9856289902873</v>
      </c>
      <c r="K21" s="5">
        <f t="shared" ca="1" si="5"/>
        <v>9500.2623368985569</v>
      </c>
      <c r="L21" s="5">
        <f t="shared" ca="1" si="5"/>
        <v>9642.548472393979</v>
      </c>
      <c r="M21" s="7">
        <f t="shared" ref="M21:M30" ca="1" si="6">M$19*I21/(H21+I21)</f>
        <v>6.1379665536939729</v>
      </c>
      <c r="N21" s="5">
        <f ca="1">1/(1/H21+1/I21)</f>
        <v>5088.0849134039518</v>
      </c>
      <c r="O21" s="6">
        <f ca="1">(M21-F21)/(J21+N21/(G21+1))</f>
        <v>5.656626853236317E-4</v>
      </c>
      <c r="P21" s="5">
        <f ca="1">(P$18*(E21+273)/P$19)/O21</f>
        <v>49.91344259856907</v>
      </c>
      <c r="Q21" s="5">
        <f ca="1">1/(1/J21+1/L21)</f>
        <v>4854.4042923531497</v>
      </c>
    </row>
    <row r="22" spans="1:17" x14ac:dyDescent="0.25">
      <c r="A22">
        <f>A21+1</f>
        <v>2</v>
      </c>
      <c r="B22" s="6">
        <f t="shared" ref="B22:B30" ca="1" si="7">(G22/(G22+1))*O22</f>
        <v>5.3564514072404479E-4</v>
      </c>
      <c r="C22" s="7">
        <f t="shared" ca="1" si="1"/>
        <v>1.9299523307259903</v>
      </c>
      <c r="D22" s="7">
        <f t="shared" ref="D22:D30" ca="1" si="8">M$19-(G22/(G22+1))*O22*K22</f>
        <v>6.8427408960261156</v>
      </c>
      <c r="E22" s="5">
        <f t="shared" ca="1" si="2"/>
        <v>-8.9959661366183088</v>
      </c>
      <c r="F22" s="2">
        <f t="shared" ca="1" si="3"/>
        <v>0.71799193227323665</v>
      </c>
      <c r="G22" s="5">
        <f t="shared" ca="1" si="4"/>
        <v>194.71925130219512</v>
      </c>
      <c r="H22" s="5">
        <f t="shared" ca="1" si="5"/>
        <v>9770.3341649412541</v>
      </c>
      <c r="I22" s="5">
        <f t="shared" ca="1" si="5"/>
        <v>9652.5331308852219</v>
      </c>
      <c r="J22" s="5">
        <f t="shared" ca="1" si="5"/>
        <v>9718.2385439102782</v>
      </c>
      <c r="K22" s="5">
        <f t="shared" ca="1" si="5"/>
        <v>9628.1263692650882</v>
      </c>
      <c r="L22" s="5">
        <f t="shared" ca="1" si="5"/>
        <v>9969.200855368179</v>
      </c>
      <c r="M22" s="7">
        <f t="shared" ca="1" si="6"/>
        <v>5.9636095848480588</v>
      </c>
      <c r="N22" s="5">
        <f ca="1">1/(1/H22+1/I22)</f>
        <v>4855.5382061010087</v>
      </c>
      <c r="O22" s="6">
        <f ca="1">(M22-F22)/(J22+N22/(G22+1))</f>
        <v>5.3839599939437086E-4</v>
      </c>
      <c r="P22" s="5">
        <f ca="1">(P$18*(E22+273)/P$19)/O22</f>
        <v>42.240136527107268</v>
      </c>
      <c r="Q22" s="5">
        <f ca="1">1/(1/J22+1/L22)</f>
        <v>4921.0600748908519</v>
      </c>
    </row>
    <row r="23" spans="1:17" x14ac:dyDescent="0.25">
      <c r="A23">
        <f t="shared" ref="A23:A30" si="9">A22+1</f>
        <v>3</v>
      </c>
      <c r="B23" s="6">
        <f t="shared" ca="1" si="7"/>
        <v>5.4493395908165355E-4</v>
      </c>
      <c r="C23" s="7">
        <f t="shared" ca="1" si="1"/>
        <v>2.0372239875747491</v>
      </c>
      <c r="D23" s="7">
        <f t="shared" ca="1" si="8"/>
        <v>6.5451478125220861</v>
      </c>
      <c r="E23" s="5">
        <f t="shared" ca="1" si="2"/>
        <v>50.816891734608575</v>
      </c>
      <c r="F23" s="2">
        <f t="shared" ca="1" si="3"/>
        <v>0.59836621653078281</v>
      </c>
      <c r="G23" s="5">
        <f t="shared" ca="1" si="4"/>
        <v>86.206494390088352</v>
      </c>
      <c r="H23" s="5">
        <f t="shared" ca="1" si="5"/>
        <v>10365.550213063903</v>
      </c>
      <c r="I23" s="5">
        <f t="shared" ca="1" si="5"/>
        <v>10204.568498730559</v>
      </c>
      <c r="J23" s="5">
        <f t="shared" ca="1" si="5"/>
        <v>9654.6432262910512</v>
      </c>
      <c r="K23" s="5">
        <f t="shared" ca="1" si="5"/>
        <v>10010.116082085742</v>
      </c>
      <c r="L23" s="5">
        <f t="shared" ca="1" si="5"/>
        <v>9572.3491759407971</v>
      </c>
      <c r="M23" s="7">
        <f t="shared" ca="1" si="6"/>
        <v>5.9530440101229827</v>
      </c>
      <c r="N23" s="5">
        <f t="shared" ref="N23:N30" ca="1" si="10">1/(1/H23+1/I23)</f>
        <v>5142.2147172924233</v>
      </c>
      <c r="O23" s="6">
        <f t="shared" ref="O23:O30" ca="1" si="11">(M23-F23)/(J23+N23/(G23+1))</f>
        <v>5.5125522249616847E-4</v>
      </c>
      <c r="P23" s="5">
        <f t="shared" ref="P23:P30" ca="1" si="12">(P$18*(E23+273)/P$19)/O23</f>
        <v>50.601496094793738</v>
      </c>
      <c r="Q23" s="5">
        <f t="shared" ref="Q23:Q30" ca="1" si="13">1/(1/J23+1/L23)</f>
        <v>4806.660043224535</v>
      </c>
    </row>
    <row r="24" spans="1:17" x14ac:dyDescent="0.25">
      <c r="A24">
        <f t="shared" si="9"/>
        <v>4</v>
      </c>
      <c r="B24" s="6">
        <f t="shared" ca="1" si="7"/>
        <v>5.3850991727344031E-4</v>
      </c>
      <c r="C24" s="7">
        <f t="shared" ca="1" si="1"/>
        <v>2.024221382474098</v>
      </c>
      <c r="D24" s="7">
        <f t="shared" ca="1" si="8"/>
        <v>6.6577182505155852</v>
      </c>
      <c r="E24" s="5">
        <f t="shared" ca="1" si="2"/>
        <v>69.180130538366427</v>
      </c>
      <c r="F24" s="2">
        <f t="shared" ca="1" si="3"/>
        <v>0.56163973892326713</v>
      </c>
      <c r="G24" s="5">
        <f t="shared" ca="1" si="4"/>
        <v>156.3380944290019</v>
      </c>
      <c r="H24" s="5">
        <f t="shared" ca="1" si="5"/>
        <v>10402.253945886034</v>
      </c>
      <c r="I24" s="5">
        <f t="shared" ca="1" si="5"/>
        <v>9586.8253249368954</v>
      </c>
      <c r="J24" s="5">
        <f t="shared" ca="1" si="5"/>
        <v>9551.381256283008</v>
      </c>
      <c r="K24" s="5">
        <f t="shared" ca="1" si="5"/>
        <v>9920.4890720178755</v>
      </c>
      <c r="L24" s="5">
        <f t="shared" ca="1" si="5"/>
        <v>9711.3629303371126</v>
      </c>
      <c r="M24" s="7">
        <f t="shared" ca="1" si="6"/>
        <v>5.7552377646109862</v>
      </c>
      <c r="N24" s="5">
        <f t="shared" ca="1" si="10"/>
        <v>4988.9537288697456</v>
      </c>
      <c r="O24" s="6">
        <f t="shared" ca="1" si="11"/>
        <v>5.4195443870783708E-4</v>
      </c>
      <c r="P24" s="5">
        <f t="shared" ca="1" si="12"/>
        <v>54.388688263976491</v>
      </c>
      <c r="Q24" s="5">
        <f t="shared" ca="1" si="13"/>
        <v>4815.3538751873357</v>
      </c>
    </row>
    <row r="25" spans="1:17" x14ac:dyDescent="0.25">
      <c r="A25">
        <f t="shared" si="9"/>
        <v>5</v>
      </c>
      <c r="B25" s="6">
        <f t="shared" ca="1" si="7"/>
        <v>5.473374601024691E-4</v>
      </c>
      <c r="C25" s="7">
        <f t="shared" ca="1" si="1"/>
        <v>1.8841040133428815</v>
      </c>
      <c r="D25" s="7">
        <f t="shared" ca="1" si="8"/>
        <v>6.697639376040879</v>
      </c>
      <c r="E25" s="5">
        <f t="shared" ca="1" si="2"/>
        <v>28.6661498629555</v>
      </c>
      <c r="F25" s="2">
        <f t="shared" ca="1" si="3"/>
        <v>0.64266770027408904</v>
      </c>
      <c r="G25" s="5">
        <f t="shared" ca="1" si="4"/>
        <v>180.0006940987723</v>
      </c>
      <c r="H25" s="5">
        <f t="shared" ca="1" si="5"/>
        <v>9656.2930659119902</v>
      </c>
      <c r="I25" s="5">
        <f t="shared" ca="1" si="5"/>
        <v>9908.7535160825119</v>
      </c>
      <c r="J25" s="5">
        <f t="shared" ca="1" si="5"/>
        <v>9847.5619580119528</v>
      </c>
      <c r="K25" s="5">
        <f t="shared" ca="1" si="5"/>
        <v>9687.5529457940738</v>
      </c>
      <c r="L25" s="5">
        <f t="shared" ca="1" si="5"/>
        <v>10433.811784415428</v>
      </c>
      <c r="M25" s="7">
        <f t="shared" ca="1" si="6"/>
        <v>6.0774218806316131</v>
      </c>
      <c r="N25" s="5">
        <f t="shared" ca="1" si="10"/>
        <v>4890.4472303804041</v>
      </c>
      <c r="O25" s="6">
        <f t="shared" ca="1" si="11"/>
        <v>5.5037821204424839E-4</v>
      </c>
      <c r="P25" s="5">
        <f t="shared" ca="1" si="12"/>
        <v>47.215209611679725</v>
      </c>
      <c r="Q25" s="5">
        <f t="shared" ca="1" si="13"/>
        <v>5066.1069269841682</v>
      </c>
    </row>
    <row r="26" spans="1:17" x14ac:dyDescent="0.25">
      <c r="A26">
        <f t="shared" si="9"/>
        <v>6</v>
      </c>
      <c r="B26" s="6">
        <f t="shared" ca="1" si="7"/>
        <v>5.0269601126919636E-4</v>
      </c>
      <c r="C26" s="7">
        <f t="shared" ca="1" si="1"/>
        <v>1.8063704658050925</v>
      </c>
      <c r="D26" s="7">
        <f t="shared" ca="1" si="8"/>
        <v>7.1900980386199498</v>
      </c>
      <c r="E26" s="5">
        <f t="shared" ca="1" si="2"/>
        <v>5.0011375066421948E-2</v>
      </c>
      <c r="F26" s="2">
        <f t="shared" ca="1" si="3"/>
        <v>0.69989997724986719</v>
      </c>
      <c r="G26" s="5">
        <f t="shared" ca="1" si="4"/>
        <v>92.37614612000894</v>
      </c>
      <c r="H26" s="5">
        <f t="shared" ca="1" si="5"/>
        <v>9792.0332060143119</v>
      </c>
      <c r="I26" s="5">
        <f t="shared" ca="1" si="5"/>
        <v>9989.7289573768176</v>
      </c>
      <c r="J26" s="5">
        <f t="shared" ca="1" si="5"/>
        <v>10495.48556454513</v>
      </c>
      <c r="K26" s="5">
        <f t="shared" ca="1" si="5"/>
        <v>9568.2119084973656</v>
      </c>
      <c r="L26" s="5">
        <f t="shared" ca="1" si="5"/>
        <v>10282.344743919923</v>
      </c>
      <c r="M26" s="7">
        <f t="shared" ca="1" si="6"/>
        <v>6.05996303556668</v>
      </c>
      <c r="N26" s="5">
        <f t="shared" ca="1" si="10"/>
        <v>4944.9466059573524</v>
      </c>
      <c r="O26" s="6">
        <f t="shared" ca="1" si="11"/>
        <v>5.0813784915033206E-4</v>
      </c>
      <c r="P26" s="5">
        <f t="shared" ca="1" si="12"/>
        <v>46.288939247281036</v>
      </c>
      <c r="Q26" s="5">
        <f t="shared" ca="1" si="13"/>
        <v>5193.9109727699197</v>
      </c>
    </row>
    <row r="27" spans="1:17" x14ac:dyDescent="0.25">
      <c r="A27">
        <f t="shared" si="9"/>
        <v>7</v>
      </c>
      <c r="B27" s="6">
        <f t="shared" ca="1" si="7"/>
        <v>5.2253888067186271E-4</v>
      </c>
      <c r="C27" s="7">
        <f t="shared" ca="1" si="1"/>
        <v>1.9554227387467593</v>
      </c>
      <c r="D27" s="7">
        <f t="shared" ca="1" si="8"/>
        <v>6.7053519945011857</v>
      </c>
      <c r="E27" s="5">
        <f t="shared" ca="1" si="2"/>
        <v>27.967806123919544</v>
      </c>
      <c r="F27" s="2">
        <f t="shared" ca="1" si="3"/>
        <v>0.64406438775216091</v>
      </c>
      <c r="G27" s="5">
        <f t="shared" ca="1" si="4"/>
        <v>169.01062206056289</v>
      </c>
      <c r="H27" s="5">
        <f t="shared" ca="1" si="5"/>
        <v>10150.346089154429</v>
      </c>
      <c r="I27" s="5">
        <f t="shared" ca="1" si="5"/>
        <v>10050.675945746088</v>
      </c>
      <c r="J27" s="5">
        <f t="shared" ca="1" si="5"/>
        <v>10103.51762951845</v>
      </c>
      <c r="K27" s="5">
        <f t="shared" ca="1" si="5"/>
        <v>10132.543627550041</v>
      </c>
      <c r="L27" s="5">
        <f t="shared" ca="1" si="5"/>
        <v>10306.352072431029</v>
      </c>
      <c r="M27" s="7">
        <f t="shared" ca="1" si="6"/>
        <v>5.9703965047205605</v>
      </c>
      <c r="N27" s="5">
        <f t="shared" ca="1" si="10"/>
        <v>5050.132567699301</v>
      </c>
      <c r="O27" s="6">
        <f t="shared" ca="1" si="11"/>
        <v>5.2563063238723483E-4</v>
      </c>
      <c r="P27" s="5">
        <f t="shared" ca="1" si="12"/>
        <v>49.323734384201771</v>
      </c>
      <c r="Q27" s="5">
        <f t="shared" ca="1" si="13"/>
        <v>5101.9634804373463</v>
      </c>
    </row>
    <row r="28" spans="1:17" x14ac:dyDescent="0.25">
      <c r="A28">
        <f t="shared" si="9"/>
        <v>8</v>
      </c>
      <c r="B28" s="6">
        <f t="shared" ca="1" si="7"/>
        <v>5.3495767820809122E-4</v>
      </c>
      <c r="C28" s="7">
        <f t="shared" ca="1" si="1"/>
        <v>1.9135342998686096</v>
      </c>
      <c r="D28" s="7">
        <f t="shared" ca="1" si="8"/>
        <v>6.826194196055277</v>
      </c>
      <c r="E28" s="5">
        <f t="shared" ca="1" si="2"/>
        <v>55.969334812436671</v>
      </c>
      <c r="F28" s="2">
        <f t="shared" ca="1" si="3"/>
        <v>0.58806133037512665</v>
      </c>
      <c r="G28" s="5">
        <f t="shared" ca="1" si="4"/>
        <v>106.73473367147007</v>
      </c>
      <c r="H28" s="5">
        <f t="shared" ca="1" si="5"/>
        <v>9614.3252763080473</v>
      </c>
      <c r="I28" s="5">
        <f t="shared" ca="1" si="5"/>
        <v>9849.8088235195228</v>
      </c>
      <c r="J28" s="5">
        <f t="shared" ca="1" si="5"/>
        <v>10111.944134648025</v>
      </c>
      <c r="K28" s="5">
        <f t="shared" ca="1" si="5"/>
        <v>9671.4301237343552</v>
      </c>
      <c r="L28" s="5">
        <f t="shared" ca="1" si="5"/>
        <v>9715.3060773687866</v>
      </c>
      <c r="M28" s="7">
        <f t="shared" ca="1" si="6"/>
        <v>6.0725899891576152</v>
      </c>
      <c r="N28" s="5">
        <f t="shared" ca="1" si="10"/>
        <v>4865.3212854511066</v>
      </c>
      <c r="O28" s="6">
        <f t="shared" ca="1" si="11"/>
        <v>5.3996970812381388E-4</v>
      </c>
      <c r="P28" s="5">
        <f t="shared" ca="1" si="12"/>
        <v>52.481059535797726</v>
      </c>
      <c r="Q28" s="5">
        <f t="shared" ca="1" si="13"/>
        <v>4954.8288973434337</v>
      </c>
    </row>
    <row r="29" spans="1:17" x14ac:dyDescent="0.25">
      <c r="A29">
        <f t="shared" si="9"/>
        <v>9</v>
      </c>
      <c r="B29" s="6">
        <f t="shared" ca="1" si="7"/>
        <v>5.53712323688799E-4</v>
      </c>
      <c r="C29" s="7">
        <f t="shared" ca="1" si="1"/>
        <v>1.9423149646581026</v>
      </c>
      <c r="D29" s="7">
        <f t="shared" ca="1" si="8"/>
        <v>6.5779102556947313</v>
      </c>
      <c r="E29" s="5">
        <f t="shared" ca="1" si="2"/>
        <v>77.127070629006013</v>
      </c>
      <c r="F29" s="2">
        <f t="shared" ca="1" si="3"/>
        <v>0.545745858741988</v>
      </c>
      <c r="G29" s="5">
        <f t="shared" ca="1" si="4"/>
        <v>158.02856834061629</v>
      </c>
      <c r="H29" s="5">
        <f t="shared" ca="1" si="5"/>
        <v>9533.1383456038166</v>
      </c>
      <c r="I29" s="5">
        <f t="shared" ca="1" si="5"/>
        <v>10338.375126912153</v>
      </c>
      <c r="J29" s="5">
        <f t="shared" ca="1" si="5"/>
        <v>10193.545907789812</v>
      </c>
      <c r="K29" s="5">
        <f t="shared" ca="1" si="5"/>
        <v>9792.2504382485567</v>
      </c>
      <c r="L29" s="5">
        <f t="shared" ca="1" si="5"/>
        <v>9644.4757083170443</v>
      </c>
      <c r="M29" s="7">
        <f t="shared" ca="1" si="6"/>
        <v>6.2431330001377248</v>
      </c>
      <c r="N29" s="5">
        <f t="shared" ca="1" si="10"/>
        <v>4959.7208833597942</v>
      </c>
      <c r="O29" s="6">
        <f t="shared" ca="1" si="11"/>
        <v>5.5721619852297022E-4</v>
      </c>
      <c r="P29" s="5">
        <f t="shared" ca="1" si="12"/>
        <v>54.127570183859312</v>
      </c>
      <c r="Q29" s="5">
        <f t="shared" ca="1" si="13"/>
        <v>4955.7061581923372</v>
      </c>
    </row>
    <row r="30" spans="1:17" x14ac:dyDescent="0.25">
      <c r="A30">
        <f t="shared" si="9"/>
        <v>10</v>
      </c>
      <c r="B30" s="6">
        <f t="shared" ca="1" si="7"/>
        <v>4.9780847111174171E-4</v>
      </c>
      <c r="C30" s="7">
        <f t="shared" ca="1" si="1"/>
        <v>1.9497277937371844</v>
      </c>
      <c r="D30" s="7">
        <f t="shared" ca="1" si="8"/>
        <v>7.0184974874595376</v>
      </c>
      <c r="E30" s="5">
        <f t="shared" ca="1" si="2"/>
        <v>5.1955514396543645</v>
      </c>
      <c r="F30" s="2">
        <f t="shared" ca="1" si="3"/>
        <v>0.68960889712069129</v>
      </c>
      <c r="G30" s="5">
        <f t="shared" ca="1" si="4"/>
        <v>74.086440770320024</v>
      </c>
      <c r="H30" s="5">
        <f t="shared" ca="1" si="5"/>
        <v>9930.012623571145</v>
      </c>
      <c r="I30" s="5">
        <f t="shared" ca="1" si="5"/>
        <v>9664.5400161949256</v>
      </c>
      <c r="J30" s="5">
        <f t="shared" ca="1" si="5"/>
        <v>10299.120124705472</v>
      </c>
      <c r="K30" s="5">
        <f t="shared" ca="1" si="5"/>
        <v>10006.865695586523</v>
      </c>
      <c r="L30" s="5">
        <f t="shared" ca="1" si="5"/>
        <v>9780.6280687993822</v>
      </c>
      <c r="M30" s="7">
        <f t="shared" ca="1" si="6"/>
        <v>5.9187102827229259</v>
      </c>
      <c r="N30" s="5">
        <f t="shared" ca="1" si="10"/>
        <v>4897.7389852249162</v>
      </c>
      <c r="O30" s="6">
        <f t="shared" ca="1" si="11"/>
        <v>5.0452776368317231E-4</v>
      </c>
      <c r="P30" s="5">
        <f t="shared" ca="1" si="12"/>
        <v>47.498695856153866</v>
      </c>
      <c r="Q30" s="5">
        <f t="shared" ca="1" si="13"/>
        <v>5016.5899694008322</v>
      </c>
    </row>
    <row r="31" spans="1:17" x14ac:dyDescent="0.25">
      <c r="C31" s="8"/>
      <c r="D31" s="8"/>
      <c r="E31" s="5"/>
      <c r="F31" s="2"/>
      <c r="G31" s="5"/>
      <c r="H31" s="5"/>
      <c r="I31" s="5"/>
      <c r="J31" s="5"/>
      <c r="K31" s="5"/>
      <c r="L31" s="5"/>
      <c r="M31" s="7"/>
      <c r="N31" s="5"/>
      <c r="O31" s="6"/>
      <c r="P31" s="5"/>
      <c r="Q31" s="5"/>
    </row>
    <row r="32" spans="1:17" x14ac:dyDescent="0.25">
      <c r="C32" s="8"/>
      <c r="D32" s="8"/>
      <c r="E32" s="5"/>
      <c r="F32" s="2"/>
      <c r="G32" s="5"/>
      <c r="H32" s="5"/>
      <c r="I32" s="5"/>
      <c r="J32" s="5"/>
      <c r="K32" s="5"/>
      <c r="L32" s="5"/>
      <c r="M32" s="7"/>
      <c r="N32" s="5"/>
      <c r="O32" s="6"/>
      <c r="P32" s="5"/>
      <c r="Q32" s="5"/>
    </row>
    <row r="33" spans="3:17" x14ac:dyDescent="0.25">
      <c r="C33" s="8"/>
      <c r="D33" s="8"/>
      <c r="E33" s="5"/>
      <c r="F33" s="2"/>
      <c r="G33" s="5"/>
      <c r="H33" s="5"/>
      <c r="I33" s="5"/>
      <c r="J33" s="5"/>
      <c r="K33" s="5"/>
      <c r="L33" s="5"/>
      <c r="M33" s="7"/>
      <c r="N33" s="5"/>
      <c r="O33" s="6"/>
      <c r="P33" s="5"/>
      <c r="Q33" s="5"/>
    </row>
    <row r="34" spans="3:17" x14ac:dyDescent="0.25">
      <c r="C34" s="8"/>
      <c r="D34" s="8"/>
      <c r="E34" s="5"/>
      <c r="F34" s="2"/>
      <c r="G34" s="5"/>
      <c r="H34" s="5"/>
      <c r="I34" s="5"/>
      <c r="J34" s="5"/>
      <c r="K34" s="5"/>
      <c r="L34" s="5"/>
      <c r="M34" s="7"/>
      <c r="N34" s="5"/>
      <c r="O34" s="6"/>
      <c r="P34" s="5"/>
      <c r="Q34" s="5"/>
    </row>
    <row r="35" spans="3:17" x14ac:dyDescent="0.25">
      <c r="C35" s="8"/>
      <c r="D35" s="8"/>
      <c r="E35" s="5"/>
      <c r="F35" s="2"/>
      <c r="G35" s="5"/>
      <c r="H35" s="5"/>
      <c r="I35" s="5"/>
      <c r="J35" s="5"/>
      <c r="K35" s="5"/>
      <c r="L35" s="5"/>
      <c r="M35" s="7"/>
      <c r="N35" s="5"/>
      <c r="O35" s="6"/>
      <c r="P35" s="5"/>
      <c r="Q35" s="5"/>
    </row>
    <row r="36" spans="3:17" x14ac:dyDescent="0.25">
      <c r="C36" s="8"/>
      <c r="D36" s="8"/>
      <c r="E36" s="5"/>
      <c r="F36" s="2"/>
      <c r="G36" s="5"/>
      <c r="H36" s="5"/>
      <c r="I36" s="5"/>
      <c r="J36" s="5"/>
      <c r="K36" s="5"/>
      <c r="L36" s="5"/>
      <c r="M36" s="7"/>
      <c r="N36" s="5"/>
      <c r="O36" s="6"/>
      <c r="P36" s="5"/>
      <c r="Q36" s="5"/>
    </row>
    <row r="37" spans="3:17" x14ac:dyDescent="0.25">
      <c r="C37" s="8"/>
      <c r="D37" s="8"/>
      <c r="E37" s="5"/>
      <c r="F37" s="2"/>
      <c r="G37" s="5"/>
      <c r="H37" s="5"/>
      <c r="I37" s="5"/>
      <c r="J37" s="5"/>
      <c r="K37" s="5"/>
      <c r="L37" s="5"/>
      <c r="M37" s="7"/>
      <c r="N37" s="5"/>
      <c r="O37" s="6"/>
      <c r="P37" s="5"/>
      <c r="Q37" s="5"/>
    </row>
    <row r="38" spans="3:17" x14ac:dyDescent="0.25">
      <c r="C38" s="8"/>
      <c r="D38" s="8"/>
      <c r="E38" s="5"/>
      <c r="F38" s="2"/>
      <c r="G38" s="5"/>
      <c r="H38" s="5"/>
      <c r="I38" s="5"/>
      <c r="J38" s="5"/>
      <c r="K38" s="5"/>
      <c r="L38" s="5"/>
      <c r="M38" s="7"/>
      <c r="N38" s="5"/>
      <c r="O38" s="6"/>
      <c r="P38" s="5"/>
      <c r="Q38" s="5"/>
    </row>
    <row r="39" spans="3:17" x14ac:dyDescent="0.25">
      <c r="C39" s="8"/>
      <c r="D39" s="8"/>
      <c r="E39" s="5"/>
      <c r="F39" s="2"/>
      <c r="G39" s="5"/>
      <c r="H39" s="5"/>
      <c r="I39" s="5"/>
      <c r="J39" s="5"/>
      <c r="K39" s="5"/>
      <c r="L39" s="5"/>
      <c r="M39" s="7"/>
      <c r="N39" s="5"/>
      <c r="O39" s="6"/>
      <c r="P39" s="5"/>
      <c r="Q39" s="5"/>
    </row>
    <row r="40" spans="3:17" x14ac:dyDescent="0.25">
      <c r="C40" s="8"/>
      <c r="D40" s="8"/>
      <c r="E40" s="5"/>
      <c r="F40" s="2"/>
      <c r="G40" s="5"/>
      <c r="H40" s="5"/>
      <c r="I40" s="5"/>
      <c r="J40" s="5"/>
      <c r="K40" s="5"/>
      <c r="L40" s="5"/>
      <c r="M40" s="7"/>
      <c r="N40" s="5"/>
      <c r="O40" s="6"/>
      <c r="P40" s="5"/>
      <c r="Q40" s="5"/>
    </row>
    <row r="41" spans="3:17" x14ac:dyDescent="0.25">
      <c r="C41" s="8"/>
      <c r="D41" s="8"/>
      <c r="E41" s="5"/>
      <c r="F41" s="2"/>
      <c r="G41" s="5"/>
      <c r="H41" s="5"/>
      <c r="I41" s="5"/>
      <c r="J41" s="5"/>
      <c r="K41" s="5"/>
      <c r="L41" s="5"/>
      <c r="M41" s="7"/>
      <c r="N41" s="5"/>
      <c r="O41" s="6"/>
      <c r="P41" s="5"/>
      <c r="Q41" s="5"/>
    </row>
    <row r="42" spans="3:17" x14ac:dyDescent="0.25">
      <c r="C42" s="8"/>
      <c r="D42" s="8"/>
      <c r="E42" s="5"/>
      <c r="F42" s="2"/>
      <c r="G42" s="5"/>
      <c r="H42" s="5"/>
      <c r="I42" s="5"/>
      <c r="J42" s="5"/>
      <c r="K42" s="5"/>
      <c r="L42" s="5"/>
      <c r="M42" s="7"/>
      <c r="N42" s="5"/>
      <c r="O42" s="6"/>
      <c r="P42" s="5"/>
      <c r="Q4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Kuhn</dc:creator>
  <cp:lastModifiedBy>Kenneth Kuhn</cp:lastModifiedBy>
  <dcterms:created xsi:type="dcterms:W3CDTF">2011-11-04T00:09:54Z</dcterms:created>
  <dcterms:modified xsi:type="dcterms:W3CDTF">2011-11-06T03:29:22Z</dcterms:modified>
</cp:coreProperties>
</file>